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codeName="ThisWorkbook" hidePivotFieldList="1" defaultThemeVersion="124226"/>
  <mc:AlternateContent xmlns:mc="http://schemas.openxmlformats.org/markup-compatibility/2006">
    <mc:Choice Requires="x15">
      <x15ac:absPath xmlns:x15ac="http://schemas.microsoft.com/office/spreadsheetml/2010/11/ac" url="H:\APP\PA\PAForum\Web Publications\RESOURCE PLANNING\Construction Cost Standards\"/>
    </mc:Choice>
  </mc:AlternateContent>
  <xr:revisionPtr revIDLastSave="0" documentId="13_ncr:1_{8F144DA7-1AA6-4975-9D80-2486E2365AE6}" xr6:coauthVersionLast="47" xr6:coauthVersionMax="47" xr10:uidLastSave="{00000000-0000-0000-0000-000000000000}"/>
  <bookViews>
    <workbookView xWindow="-108" yWindow="-108" windowWidth="23256" windowHeight="12576" xr2:uid="{00000000-000D-0000-FFFF-FFFF00000000}"/>
  </bookViews>
  <sheets>
    <sheet name="Future Inflation Adj. CostperSF" sheetId="4" r:id="rId1"/>
    <sheet name="Current CostperSF Standard" sheetId="1" r:id="rId2"/>
    <sheet name="Instructions" sheetId="5" r:id="rId3"/>
  </sheets>
  <definedNames>
    <definedName name="factype">'Current CostperSF Standard'!$A$4:$A$22</definedName>
    <definedName name="_xlnm.Print_Area" localSheetId="1">'Current CostperSF Standard'!$A$1:$C$19</definedName>
    <definedName name="_xlnm.Print_Area" localSheetId="0">'Future Inflation Adj. CostperSF'!$A$1:$E$53</definedName>
    <definedName name="_xlnm.Print_Area" localSheetId="2">Instructions!$A$1:$A$15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0" i="4" l="1"/>
  <c r="A32" i="4"/>
  <c r="B9" i="4"/>
  <c r="A40" i="4"/>
  <c r="A34" i="4"/>
  <c r="D40" i="4" l="1"/>
  <c r="B11" i="4" l="1"/>
  <c r="B12" i="4"/>
  <c r="B13" i="4"/>
  <c r="B14" i="4"/>
  <c r="B15" i="4"/>
  <c r="B16" i="4"/>
  <c r="B17" i="4"/>
  <c r="B18" i="4"/>
  <c r="B19" i="4"/>
  <c r="B20" i="4"/>
  <c r="D32" i="4" l="1"/>
  <c r="D53" i="4"/>
  <c r="D30" i="4"/>
  <c r="D42" i="4" l="1"/>
  <c r="D45" i="4" s="1"/>
  <c r="D47" i="4" s="1"/>
  <c r="A4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Paul Turcotte</author>
  </authors>
  <commentList>
    <comment ref="A38" authorId="0" shapeId="0" xr:uid="{9AC94AE9-173F-4155-A0FF-118751FE37A7}">
      <text>
        <r>
          <rPr>
            <sz val="8"/>
            <color indexed="81"/>
            <rFont val="Tahoma"/>
            <family val="2"/>
          </rPr>
          <t>Login: jennifer.gonzales@highered.texas.gov
Password: frp6132</t>
        </r>
      </text>
    </comment>
  </commentList>
</comments>
</file>

<file path=xl/sharedStrings.xml><?xml version="1.0" encoding="utf-8"?>
<sst xmlns="http://schemas.openxmlformats.org/spreadsheetml/2006/main" count="126" uniqueCount="93">
  <si>
    <t>Facility Type</t>
  </si>
  <si>
    <t>Athletic</t>
  </si>
  <si>
    <t>Auditorium/Theater</t>
  </si>
  <si>
    <t xml:space="preserve">Childcare                                         </t>
  </si>
  <si>
    <t xml:space="preserve">Classroom, General                                </t>
  </si>
  <si>
    <t>Classroom, Medical/Healthcare</t>
  </si>
  <si>
    <t>Food Service</t>
  </si>
  <si>
    <t>Healthcare Facility, Clinic</t>
  </si>
  <si>
    <t>Healthcare Facility, Hospital</t>
  </si>
  <si>
    <t xml:space="preserve">Housing, Apartments                               </t>
  </si>
  <si>
    <t xml:space="preserve">Housing, Dormitory                                </t>
  </si>
  <si>
    <t>Laboratory, General</t>
  </si>
  <si>
    <t>Laboratory, Medical/Healthcare</t>
  </si>
  <si>
    <t>Library/Study Facilities</t>
  </si>
  <si>
    <t>Medical/Healthcare, RHAC</t>
  </si>
  <si>
    <t>Office, General</t>
  </si>
  <si>
    <t>Office, High Rise</t>
  </si>
  <si>
    <t>Office, Technology</t>
  </si>
  <si>
    <t>Other</t>
  </si>
  <si>
    <t>Parking</t>
  </si>
  <si>
    <t>Physical Plant</t>
  </si>
  <si>
    <t>Student Center</t>
  </si>
  <si>
    <t>Cost per Square Foot</t>
  </si>
  <si>
    <t>Daily Treasury Yield Curve Rates</t>
  </si>
  <si>
    <t>Adjusted Cost per Square Foot</t>
  </si>
  <si>
    <t>Start Date (MM/1/YYYY)</t>
  </si>
  <si>
    <t>Finish Date (MM/1/YYYY)</t>
  </si>
  <si>
    <t>Overall Adjustment Factor</t>
  </si>
  <si>
    <t>Construction Type</t>
  </si>
  <si>
    <t>New Construction</t>
  </si>
  <si>
    <t>Repair and Renovation</t>
  </si>
  <si>
    <t>Calculated Project Midpoint</t>
  </si>
  <si>
    <t>Texas Higher Education Coordinating Board</t>
  </si>
  <si>
    <t>Standard Construction Cost - Adjusted for Future Inflation</t>
  </si>
  <si>
    <t xml:space="preserve">Month Reported </t>
  </si>
  <si>
    <t>Seven-Year</t>
  </si>
  <si>
    <t>One-Month</t>
  </si>
  <si>
    <t>Three-Month</t>
  </si>
  <si>
    <t>Six-Month</t>
  </si>
  <si>
    <t>One-Year</t>
  </si>
  <si>
    <t>Two-Year</t>
  </si>
  <si>
    <t>Three-Year</t>
  </si>
  <si>
    <t>Five-Year</t>
  </si>
  <si>
    <t>Ten-Year</t>
  </si>
  <si>
    <t>Twenty-Year</t>
  </si>
  <si>
    <t>Thirty-Year</t>
  </si>
  <si>
    <t>Yield Rate</t>
  </si>
  <si>
    <t>As of Date</t>
  </si>
  <si>
    <t>Instructions for Use of Construction Cost Calculator</t>
  </si>
  <si>
    <t xml:space="preserve"> </t>
  </si>
  <si>
    <t>Classroom, General</t>
  </si>
  <si>
    <t>Housing, Apartments</t>
  </si>
  <si>
    <t>Housing, Dormitory</t>
  </si>
  <si>
    <t>New Construction Average + 1 Standard Deviation</t>
  </si>
  <si>
    <t>Update the blue shaded areas to calculate the Standard Construction Cost - Adjusted for Future Inflation per THECB rule 17.30 (2)</t>
  </si>
  <si>
    <t>New Construction Average</t>
  </si>
  <si>
    <t>Note 1</t>
  </si>
  <si>
    <t>Repair and Renovation Average + 1 Standard Deviation</t>
  </si>
  <si>
    <t>Repair and Renovation Average</t>
  </si>
  <si>
    <t>Housing</t>
  </si>
  <si>
    <t>Two-Month</t>
  </si>
  <si>
    <t>ENR Building Cost Index Last Reported Month (MM/1/YYYY)</t>
  </si>
  <si>
    <t>This calculator uses the Treasury Bill yield and ICPS application start and finish dates to project future construction costs. The published construction costs standards are inflated to the latest ENR index and then projected using the latest Treasury Bill Yield Curve.</t>
  </si>
  <si>
    <t>686</t>
  </si>
  <si>
    <t>613</t>
  </si>
  <si>
    <t>766</t>
  </si>
  <si>
    <t>508</t>
  </si>
  <si>
    <t>736</t>
  </si>
  <si>
    <t>699</t>
  </si>
  <si>
    <t>528</t>
  </si>
  <si>
    <t>635</t>
  </si>
  <si>
    <t>485</t>
  </si>
  <si>
    <t>872</t>
  </si>
  <si>
    <t>112</t>
  </si>
  <si>
    <t>949</t>
  </si>
  <si>
    <t>480</t>
  </si>
  <si>
    <t>399</t>
  </si>
  <si>
    <t>298</t>
  </si>
  <si>
    <t>943</t>
  </si>
  <si>
    <t>274</t>
  </si>
  <si>
    <t>1088</t>
  </si>
  <si>
    <t>410</t>
  </si>
  <si>
    <t>304</t>
  </si>
  <si>
    <t>311</t>
  </si>
  <si>
    <t>607</t>
  </si>
  <si>
    <t>269</t>
  </si>
  <si>
    <t>Note 1: One or fewer projects existed for this facility type and therefore no average value was produced. This project type can still be used.</t>
  </si>
  <si>
    <r>
      <t>Step 1</t>
    </r>
    <r>
      <rPr>
        <sz val="10.5"/>
        <color theme="1"/>
        <rFont val="Overpass"/>
      </rPr>
      <t xml:space="preserve">- Click on the dark blue highlighted "Daily Treasury Yield Curve Rates" cell to find the 30 year inflation projection. A webpage will launch. Copy data into the spreadsheet. </t>
    </r>
  </si>
  <si>
    <r>
      <t>Step 2</t>
    </r>
    <r>
      <rPr>
        <sz val="10.5"/>
        <color theme="1"/>
        <rFont val="Overpass"/>
      </rPr>
      <t>- Choose the appropriate construction and facility type as well as start and end date from the project application.</t>
    </r>
  </si>
  <si>
    <r>
      <t>Step 3</t>
    </r>
    <r>
      <rPr>
        <sz val="10.5"/>
        <color theme="1"/>
        <rFont val="Overpass"/>
      </rPr>
      <t>- Ensuring the dates in cells B8 and D36 match, click on the green highlighted ENR Index cell. A webpage will launch. Put your cursor on the word “costs” on the toolbar. Click on the first link, “Construction economics archive.” Select the year needed. Then scroll down to whatever month you need and click on one of the links. That will open up a three page PDF of data. The Building Cost Index number is in the upper middle square. Username: “jennifer.gonzales@highered.texas.gov” Password: “frp6132”. Find the corresponding ENR Building Cost Index for the month you are using and put that number in cell D38.</t>
    </r>
  </si>
  <si>
    <r>
      <rPr>
        <b/>
        <sz val="10.5"/>
        <color theme="1"/>
        <rFont val="Overpass"/>
      </rPr>
      <t>All other fields are auto-calculated.</t>
    </r>
    <r>
      <rPr>
        <sz val="10.5"/>
        <color theme="1"/>
        <rFont val="Overpass"/>
      </rPr>
      <t xml:space="preserve"> For reference, the second tab in the workbook has the annual calculations for the cost per square foot (the average plus one standard deviation) by category (which are linked to the first worksheet).</t>
    </r>
  </si>
  <si>
    <t>The cells highlighted dark blue and green provide links to the sources used to determine inflation. The Daily Treasury Yield Curve Rates predict future inflation and the ENR Building Cost Index provides actual inflation history. The dates in cells B8 and D36 need to be the same, so it may sometimes be necessary to use the previous month's data for the Daily Treasury Yield Curve Rates if the ENR BCI is not yet available.</t>
  </si>
  <si>
    <t>ENR Building Cost Index as of February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</si>
</sst>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0000_);_(* \(#,##0.0000\);_(* &quot;-&quot;??_);_(@_)"/>
    <numFmt numFmtId="165" formatCode="_(* #,##0.00000_);_(* \(#,##0.00000\);_(* &quot;-&quot;??_);_(@_)"/>
    <numFmt numFmtId="166" formatCode="_(&quot;$&quot;* #,##0_);_(&quot;$&quot;* \(#,##0\);_(&quot;$&quot;* &quot;-&quot;??_);_(@_)"/>
    <numFmt numFmtId="167" formatCode="[$-409]mmmm\-yyyy;@"/>
  </numFmts>
  <fonts count="32">
    <font>
      <sz val="11"/>
      <color theme="1"/>
      <name val="Tahoma"/>
      <family val="2"/>
    </font>
    <font>
      <sz val="11"/>
      <color theme="1"/>
      <name val="Tahoma"/>
      <family val="2"/>
    </font>
    <font>
      <sz val="11"/>
      <color indexed="8"/>
      <name val="Tahoma"/>
      <family val="2"/>
    </font>
    <font>
      <sz val="10"/>
      <color indexed="8"/>
      <name val="Arial"/>
      <family val="2"/>
    </font>
    <font>
      <u/>
      <sz val="11"/>
      <color theme="10"/>
      <name val="Tahoma"/>
      <family val="2"/>
    </font>
    <font>
      <sz val="11"/>
      <color indexed="8"/>
      <name val="Tahoma"/>
      <family val="2"/>
    </font>
    <font>
      <b/>
      <sz val="11"/>
      <color theme="1"/>
      <name val="Tahoma"/>
      <family val="2"/>
    </font>
    <font>
      <sz val="11"/>
      <color rgb="FF333333"/>
      <name val="Tahoma"/>
      <family val="2"/>
    </font>
    <font>
      <sz val="8"/>
      <color rgb="FF333333"/>
      <name val="Arial"/>
      <family val="2"/>
    </font>
    <font>
      <sz val="11"/>
      <color theme="1"/>
      <name val="Calibri"/>
      <family val="2"/>
    </font>
    <font>
      <sz val="11"/>
      <color indexed="8"/>
      <name val="Calibri"/>
      <family val="2"/>
    </font>
    <font>
      <sz val="10"/>
      <color indexed="8"/>
      <name val="Arial"/>
      <family val="2"/>
    </font>
    <font>
      <sz val="11"/>
      <color theme="1"/>
      <name val="Arial"/>
      <family val="2"/>
    </font>
    <font>
      <sz val="11"/>
      <color rgb="FF2A2A2A"/>
      <name val="Arial"/>
      <family val="2"/>
    </font>
    <font>
      <sz val="10"/>
      <color indexed="8"/>
      <name val="Arial"/>
    </font>
    <font>
      <sz val="13"/>
      <color rgb="FF393B3E"/>
      <name val="Source Sans Pro"/>
      <family val="2"/>
    </font>
    <font>
      <b/>
      <sz val="10"/>
      <color theme="1"/>
      <name val="Besley"/>
    </font>
    <font>
      <sz val="10"/>
      <color theme="1"/>
      <name val="Besley"/>
    </font>
    <font>
      <b/>
      <sz val="10"/>
      <color theme="0"/>
      <name val="Besley"/>
    </font>
    <font>
      <b/>
      <sz val="10"/>
      <color rgb="FF333333"/>
      <name val="Besley"/>
    </font>
    <font>
      <sz val="10"/>
      <color rgb="FF333333"/>
      <name val="Overpass"/>
    </font>
    <font>
      <sz val="10"/>
      <color theme="1"/>
      <name val="Overpass"/>
    </font>
    <font>
      <b/>
      <sz val="10"/>
      <color theme="1"/>
      <name val="Overpass"/>
    </font>
    <font>
      <i/>
      <sz val="8"/>
      <color theme="1"/>
      <name val="Overpass"/>
    </font>
    <font>
      <sz val="10"/>
      <color theme="0"/>
      <name val="Besley"/>
    </font>
    <font>
      <sz val="10"/>
      <color indexed="8"/>
      <name val="Overpass"/>
    </font>
    <font>
      <i/>
      <sz val="8"/>
      <color indexed="8"/>
      <name val="Overpass"/>
    </font>
    <font>
      <sz val="10.5"/>
      <color theme="1"/>
      <name val="Overpass"/>
    </font>
    <font>
      <b/>
      <sz val="10.5"/>
      <color theme="1"/>
      <name val="Overpass"/>
    </font>
    <font>
      <b/>
      <u/>
      <sz val="12"/>
      <color theme="1"/>
      <name val="Overpass"/>
    </font>
    <font>
      <sz val="8"/>
      <color indexed="81"/>
      <name val="Tahoma"/>
      <family val="2"/>
    </font>
    <font>
      <sz val="10"/>
      <name val="Overpass"/>
    </font>
  </fonts>
  <fills count="8">
    <fill>
      <patternFill patternType="none"/>
    </fill>
    <fill>
      <patternFill patternType="gray125"/>
    </fill>
    <fill>
      <patternFill patternType="solid">
        <fgColor indexed="22"/>
        <bgColor indexed="0"/>
      </patternFill>
    </fill>
    <fill>
      <patternFill patternType="solid">
        <fgColor theme="4" tint="0.59999389629810485"/>
        <bgColor indexed="64"/>
      </patternFill>
    </fill>
    <fill>
      <patternFill patternType="solid">
        <fgColor rgb="FFFFFFFF"/>
        <bgColor indexed="64"/>
      </patternFill>
    </fill>
    <fill>
      <patternFill patternType="solid">
        <fgColor theme="3" tint="-0.249977111117893"/>
        <bgColor indexed="64"/>
      </patternFill>
    </fill>
    <fill>
      <patternFill patternType="solid">
        <fgColor theme="3" tint="-0.249977111117893"/>
        <bgColor indexed="0"/>
      </patternFill>
    </fill>
    <fill>
      <patternFill patternType="solid">
        <fgColor rgb="FF92D050"/>
        <bgColor rgb="FF000000"/>
      </patternFill>
    </fill>
  </fills>
  <borders count="21">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xf numFmtId="0" fontId="4" fillId="0" borderId="0" applyNumberFormat="0" applyFill="0" applyBorder="0" applyAlignment="0" applyProtection="0">
      <alignment vertical="top"/>
      <protection locked="0"/>
    </xf>
    <xf numFmtId="0" fontId="11" fillId="0" borderId="0"/>
    <xf numFmtId="0" fontId="3" fillId="0" borderId="0"/>
    <xf numFmtId="0" fontId="3" fillId="0" borderId="0"/>
    <xf numFmtId="0" fontId="14" fillId="0" borderId="0"/>
    <xf numFmtId="0" fontId="14" fillId="0" borderId="0"/>
  </cellStyleXfs>
  <cellXfs count="91">
    <xf numFmtId="0" fontId="0" fillId="0" borderId="0" xfId="0"/>
    <xf numFmtId="0" fontId="2" fillId="0" borderId="2" xfId="4" applyFont="1" applyBorder="1" applyAlignment="1">
      <alignment wrapText="1"/>
    </xf>
    <xf numFmtId="0" fontId="2" fillId="2" borderId="1" xfId="4" applyFont="1" applyFill="1" applyBorder="1" applyAlignment="1">
      <alignment horizontal="center" wrapText="1"/>
    </xf>
    <xf numFmtId="0" fontId="0" fillId="0" borderId="0" xfId="0" applyAlignment="1">
      <alignment wrapText="1"/>
    </xf>
    <xf numFmtId="165" fontId="0" fillId="0" borderId="0" xfId="1" applyNumberFormat="1" applyFont="1"/>
    <xf numFmtId="10" fontId="0" fillId="0" borderId="0" xfId="3" applyNumberFormat="1" applyFont="1"/>
    <xf numFmtId="0" fontId="0" fillId="0" borderId="0" xfId="0" applyAlignment="1">
      <alignment horizontal="right" indent="1"/>
    </xf>
    <xf numFmtId="0" fontId="5" fillId="0" borderId="0" xfId="4" applyFont="1" applyAlignment="1">
      <alignment wrapText="1"/>
    </xf>
    <xf numFmtId="166" fontId="0" fillId="0" borderId="0" xfId="2" applyNumberFormat="1" applyFont="1" applyBorder="1" applyAlignment="1">
      <alignment horizontal="right" indent="1"/>
    </xf>
    <xf numFmtId="0" fontId="2" fillId="2" borderId="0" xfId="4" applyFont="1" applyFill="1" applyAlignment="1">
      <alignment horizontal="center" wrapText="1"/>
    </xf>
    <xf numFmtId="0" fontId="2" fillId="0" borderId="0" xfId="4" applyFont="1" applyAlignment="1">
      <alignment wrapText="1"/>
    </xf>
    <xf numFmtId="164" fontId="0" fillId="0" borderId="0" xfId="1" applyNumberFormat="1" applyFont="1" applyBorder="1" applyAlignment="1">
      <alignment horizontal="right" indent="1"/>
    </xf>
    <xf numFmtId="166" fontId="6" fillId="0" borderId="0" xfId="2" applyNumberFormat="1" applyFont="1" applyBorder="1" applyAlignment="1">
      <alignment horizontal="right" indent="1"/>
    </xf>
    <xf numFmtId="14" fontId="0" fillId="0" borderId="0" xfId="0" applyNumberFormat="1" applyAlignment="1">
      <alignment horizontal="right" indent="1"/>
    </xf>
    <xf numFmtId="0" fontId="0" fillId="0" borderId="0" xfId="0" applyAlignment="1">
      <alignment horizontal="right" wrapText="1" indent="1"/>
    </xf>
    <xf numFmtId="166" fontId="0" fillId="0" borderId="0" xfId="2" applyNumberFormat="1" applyFont="1" applyFill="1" applyBorder="1" applyAlignment="1">
      <alignment horizontal="right" indent="1"/>
    </xf>
    <xf numFmtId="0" fontId="2" fillId="0" borderId="0" xfId="4" applyFont="1" applyAlignment="1">
      <alignment horizontal="center" wrapText="1"/>
    </xf>
    <xf numFmtId="0" fontId="0" fillId="0" borderId="0" xfId="0" applyAlignment="1">
      <alignment horizontal="left" wrapText="1" indent="1"/>
    </xf>
    <xf numFmtId="0" fontId="0" fillId="0" borderId="0" xfId="0" applyAlignment="1">
      <alignment vertical="top" wrapText="1"/>
    </xf>
    <xf numFmtId="0" fontId="8" fillId="4" borderId="0" xfId="0" applyFont="1" applyFill="1" applyAlignment="1">
      <alignment wrapText="1"/>
    </xf>
    <xf numFmtId="0" fontId="9" fillId="0" borderId="0" xfId="0" applyFont="1"/>
    <xf numFmtId="0" fontId="6" fillId="0" borderId="0" xfId="0" applyFont="1" applyAlignment="1">
      <alignment wrapText="1"/>
    </xf>
    <xf numFmtId="14" fontId="8" fillId="4" borderId="0" xfId="0" applyNumberFormat="1" applyFont="1" applyFill="1" applyAlignment="1">
      <alignment wrapText="1"/>
    </xf>
    <xf numFmtId="0" fontId="7" fillId="4" borderId="0" xfId="0" applyFont="1" applyFill="1" applyAlignment="1">
      <alignment wrapText="1"/>
    </xf>
    <xf numFmtId="0" fontId="7" fillId="0" borderId="0" xfId="0" applyFont="1" applyAlignment="1">
      <alignment wrapText="1"/>
    </xf>
    <xf numFmtId="0" fontId="12" fillId="0" borderId="0" xfId="0" applyFont="1" applyAlignment="1">
      <alignment vertical="top" wrapText="1"/>
    </xf>
    <xf numFmtId="14" fontId="7" fillId="4" borderId="0" xfId="0" applyNumberFormat="1" applyFont="1" applyFill="1" applyAlignment="1">
      <alignment wrapText="1"/>
    </xf>
    <xf numFmtId="0" fontId="10" fillId="0" borderId="0" xfId="7" applyFont="1" applyAlignment="1">
      <alignment horizontal="center"/>
    </xf>
    <xf numFmtId="0" fontId="10" fillId="0" borderId="0" xfId="7" applyFont="1" applyAlignment="1">
      <alignment wrapText="1"/>
    </xf>
    <xf numFmtId="0" fontId="8" fillId="0" borderId="0" xfId="0" applyFont="1" applyAlignment="1">
      <alignment wrapText="1"/>
    </xf>
    <xf numFmtId="0" fontId="13" fillId="0" borderId="0" xfId="0" applyFont="1" applyAlignment="1">
      <alignment vertical="top" wrapText="1"/>
    </xf>
    <xf numFmtId="0" fontId="15" fillId="0" borderId="0" xfId="0" applyFont="1" applyAlignment="1">
      <alignment vertical="center" wrapText="1"/>
    </xf>
    <xf numFmtId="0" fontId="17" fillId="0" borderId="0" xfId="0" applyFont="1"/>
    <xf numFmtId="14" fontId="19" fillId="3" borderId="7" xfId="1" applyNumberFormat="1" applyFont="1" applyFill="1" applyBorder="1" applyAlignment="1">
      <alignment horizontal="right" vertical="center" wrapText="1" indent="1"/>
    </xf>
    <xf numFmtId="0" fontId="16" fillId="0" borderId="18" xfId="0" applyFont="1" applyBorder="1" applyAlignment="1">
      <alignment horizontal="center"/>
    </xf>
    <xf numFmtId="0" fontId="19" fillId="0" borderId="3" xfId="0" applyFont="1" applyBorder="1" applyAlignment="1">
      <alignment horizontal="center" vertical="center" wrapText="1"/>
    </xf>
    <xf numFmtId="14" fontId="20" fillId="0" borderId="9" xfId="1" applyNumberFormat="1" applyFont="1" applyFill="1" applyBorder="1" applyAlignment="1">
      <alignment horizontal="right" vertical="center" wrapText="1" indent="1"/>
    </xf>
    <xf numFmtId="0" fontId="21" fillId="0" borderId="10" xfId="0" applyFont="1" applyBorder="1"/>
    <xf numFmtId="0" fontId="21" fillId="0" borderId="3" xfId="0" applyFont="1" applyBorder="1" applyAlignment="1">
      <alignment vertical="top" wrapText="1"/>
    </xf>
    <xf numFmtId="14" fontId="20" fillId="0" borderId="3" xfId="1" applyNumberFormat="1" applyFont="1" applyFill="1" applyBorder="1" applyAlignment="1">
      <alignment horizontal="right" vertical="center" wrapText="1" indent="1"/>
    </xf>
    <xf numFmtId="0" fontId="21" fillId="3" borderId="4" xfId="0" applyFont="1" applyFill="1" applyBorder="1" applyAlignment="1">
      <alignment horizontal="center"/>
    </xf>
    <xf numFmtId="0" fontId="21" fillId="0" borderId="0" xfId="0" applyFont="1"/>
    <xf numFmtId="0" fontId="21" fillId="3" borderId="4" xfId="0" applyFont="1" applyFill="1" applyBorder="1" applyAlignment="1">
      <alignment horizontal="left"/>
    </xf>
    <xf numFmtId="14" fontId="21" fillId="0" borderId="4" xfId="0" applyNumberFormat="1" applyFont="1" applyBorder="1" applyAlignment="1">
      <alignment horizontal="right" indent="1"/>
    </xf>
    <xf numFmtId="17" fontId="21" fillId="0" borderId="0" xfId="0" applyNumberFormat="1" applyFont="1" applyAlignment="1">
      <alignment horizontal="right" wrapText="1" indent="1"/>
    </xf>
    <xf numFmtId="0" fontId="21" fillId="0" borderId="0" xfId="0" applyFont="1" applyAlignment="1">
      <alignment horizontal="right" indent="1"/>
    </xf>
    <xf numFmtId="166" fontId="21" fillId="0" borderId="4" xfId="2" applyNumberFormat="1" applyFont="1" applyBorder="1" applyAlignment="1">
      <alignment horizontal="right" indent="1"/>
    </xf>
    <xf numFmtId="1" fontId="21" fillId="0" borderId="4" xfId="0" applyNumberFormat="1" applyFont="1" applyBorder="1" applyAlignment="1">
      <alignment horizontal="right" indent="1"/>
    </xf>
    <xf numFmtId="14" fontId="21" fillId="3" borderId="4" xfId="0" applyNumberFormat="1" applyFont="1" applyFill="1" applyBorder="1" applyAlignment="1">
      <alignment horizontal="right" indent="1"/>
    </xf>
    <xf numFmtId="164" fontId="21" fillId="0" borderId="4" xfId="1" applyNumberFormat="1" applyFont="1" applyBorder="1" applyAlignment="1">
      <alignment horizontal="right" indent="1"/>
    </xf>
    <xf numFmtId="166" fontId="22" fillId="0" borderId="4" xfId="2" applyNumberFormat="1" applyFont="1" applyBorder="1" applyAlignment="1">
      <alignment horizontal="right" indent="1"/>
    </xf>
    <xf numFmtId="22" fontId="23" fillId="0" borderId="0" xfId="0" applyNumberFormat="1" applyFont="1" applyAlignment="1">
      <alignment vertical="top" wrapText="1"/>
    </xf>
    <xf numFmtId="0" fontId="16" fillId="0" borderId="0" xfId="0" applyFont="1"/>
    <xf numFmtId="0" fontId="17" fillId="0" borderId="0" xfId="0" applyFont="1" applyAlignment="1">
      <alignment horizontal="right"/>
    </xf>
    <xf numFmtId="167" fontId="17" fillId="0" borderId="0" xfId="0" applyNumberFormat="1" applyFont="1" applyAlignment="1">
      <alignment horizontal="left"/>
    </xf>
    <xf numFmtId="0" fontId="24" fillId="6" borderId="3" xfId="6" applyFont="1" applyFill="1" applyBorder="1" applyAlignment="1">
      <alignment horizontal="center"/>
    </xf>
    <xf numFmtId="0" fontId="24" fillId="6" borderId="3" xfId="6" applyFont="1" applyFill="1" applyBorder="1" applyAlignment="1">
      <alignment horizontal="center" wrapText="1"/>
    </xf>
    <xf numFmtId="0" fontId="17" fillId="0" borderId="0" xfId="0" applyFont="1" applyAlignment="1">
      <alignment wrapText="1"/>
    </xf>
    <xf numFmtId="0" fontId="25" fillId="0" borderId="3" xfId="6" applyFont="1" applyBorder="1" applyAlignment="1">
      <alignment wrapText="1"/>
    </xf>
    <xf numFmtId="0" fontId="25" fillId="0" borderId="3" xfId="10" applyFont="1" applyBorder="1" applyAlignment="1">
      <alignment horizontal="left" wrapText="1"/>
    </xf>
    <xf numFmtId="1" fontId="25" fillId="0" borderId="3" xfId="9" applyNumberFormat="1" applyFont="1" applyBorder="1" applyAlignment="1">
      <alignment horizontal="right" wrapText="1"/>
    </xf>
    <xf numFmtId="0" fontId="25" fillId="0" borderId="3" xfId="8" applyFont="1" applyBorder="1" applyAlignment="1">
      <alignment wrapText="1"/>
    </xf>
    <xf numFmtId="0" fontId="26" fillId="0" borderId="0" xfId="6" applyFont="1" applyAlignment="1">
      <alignment horizontal="left"/>
    </xf>
    <xf numFmtId="0" fontId="0" fillId="0" borderId="0" xfId="0" applyAlignment="1">
      <alignment horizontal="left"/>
    </xf>
    <xf numFmtId="0" fontId="27" fillId="0" borderId="0" xfId="0" applyFont="1" applyAlignment="1">
      <alignment wrapText="1"/>
    </xf>
    <xf numFmtId="0" fontId="27" fillId="0" borderId="0" xfId="0" applyFont="1"/>
    <xf numFmtId="0" fontId="28" fillId="0" borderId="0" xfId="0" applyFont="1" applyAlignment="1">
      <alignment wrapText="1"/>
    </xf>
    <xf numFmtId="0" fontId="28" fillId="0" borderId="0" xfId="0" applyFont="1"/>
    <xf numFmtId="0" fontId="29" fillId="0" borderId="0" xfId="0" applyFont="1" applyAlignment="1">
      <alignment horizontal="center"/>
    </xf>
    <xf numFmtId="1" fontId="21" fillId="3" borderId="4" xfId="0" applyNumberFormat="1" applyFont="1" applyFill="1" applyBorder="1" applyAlignment="1">
      <alignment horizontal="right" indent="1"/>
    </xf>
    <xf numFmtId="0" fontId="21" fillId="0" borderId="0" xfId="0" applyFont="1" applyAlignment="1">
      <alignment horizontal="right" indent="1"/>
    </xf>
    <xf numFmtId="0" fontId="21" fillId="0" borderId="8" xfId="0" applyFont="1" applyBorder="1" applyAlignment="1">
      <alignment horizontal="right" indent="1"/>
    </xf>
    <xf numFmtId="0" fontId="16" fillId="0" borderId="0" xfId="0" applyFont="1" applyAlignment="1">
      <alignment horizontal="center"/>
    </xf>
    <xf numFmtId="0" fontId="17" fillId="3" borderId="11" xfId="0" applyFont="1" applyFill="1" applyBorder="1" applyAlignment="1">
      <alignment horizontal="center" wrapText="1"/>
    </xf>
    <xf numFmtId="0" fontId="17" fillId="3" borderId="5" xfId="0" applyFont="1" applyFill="1" applyBorder="1" applyAlignment="1">
      <alignment horizontal="center" wrapText="1"/>
    </xf>
    <xf numFmtId="0" fontId="17" fillId="3" borderId="12" xfId="0" applyFont="1" applyFill="1" applyBorder="1" applyAlignment="1">
      <alignment horizontal="center" wrapText="1"/>
    </xf>
    <xf numFmtId="0" fontId="17" fillId="3" borderId="13" xfId="0" applyFont="1" applyFill="1" applyBorder="1" applyAlignment="1">
      <alignment horizontal="center" wrapText="1"/>
    </xf>
    <xf numFmtId="0" fontId="17" fillId="3" borderId="14" xfId="0" applyFont="1" applyFill="1" applyBorder="1" applyAlignment="1">
      <alignment horizontal="center" wrapText="1"/>
    </xf>
    <xf numFmtId="0" fontId="17" fillId="3" borderId="15" xfId="0" applyFont="1" applyFill="1" applyBorder="1" applyAlignment="1">
      <alignment horizontal="center" wrapText="1"/>
    </xf>
    <xf numFmtId="0" fontId="18" fillId="5" borderId="16" xfId="5" applyFont="1" applyFill="1" applyBorder="1" applyAlignment="1" applyProtection="1"/>
    <xf numFmtId="0" fontId="18" fillId="5" borderId="17" xfId="5" applyFont="1" applyFill="1" applyBorder="1" applyAlignment="1" applyProtection="1"/>
    <xf numFmtId="0" fontId="23" fillId="0" borderId="0" xfId="0" applyFont="1" applyAlignment="1">
      <alignment vertical="top" wrapText="1"/>
    </xf>
    <xf numFmtId="0" fontId="31" fillId="7" borderId="10" xfId="5" applyFont="1" applyFill="1" applyBorder="1" applyAlignment="1" applyProtection="1">
      <alignment horizontal="right"/>
    </xf>
    <xf numFmtId="0" fontId="31" fillId="7" borderId="19" xfId="5" applyFont="1" applyFill="1" applyBorder="1" applyAlignment="1" applyProtection="1">
      <alignment horizontal="right"/>
    </xf>
    <xf numFmtId="0" fontId="31" fillId="7" borderId="20" xfId="5" applyFont="1" applyFill="1" applyBorder="1" applyAlignment="1" applyProtection="1">
      <alignment horizontal="right"/>
    </xf>
    <xf numFmtId="0" fontId="21" fillId="0" borderId="0" xfId="0" applyFont="1" applyAlignment="1">
      <alignment horizontal="right" wrapText="1" indent="1"/>
    </xf>
    <xf numFmtId="0" fontId="21" fillId="0" borderId="8" xfId="0" applyFont="1" applyBorder="1" applyAlignment="1">
      <alignment horizontal="right" wrapText="1" indent="1"/>
    </xf>
    <xf numFmtId="164" fontId="21" fillId="0" borderId="6" xfId="1" applyNumberFormat="1" applyFont="1" applyBorder="1" applyAlignment="1">
      <alignment horizontal="center"/>
    </xf>
    <xf numFmtId="164" fontId="21" fillId="0" borderId="7" xfId="1" applyNumberFormat="1" applyFont="1" applyBorder="1" applyAlignment="1">
      <alignment horizontal="center"/>
    </xf>
    <xf numFmtId="0" fontId="27" fillId="0" borderId="0" xfId="0" applyFont="1" applyAlignment="1">
      <alignment wrapText="1"/>
    </xf>
    <xf numFmtId="0" fontId="28" fillId="0" borderId="0" xfId="0" applyFont="1" applyAlignment="1">
      <alignment wrapText="1"/>
    </xf>
  </cellXfs>
  <cellStyles count="11">
    <cellStyle name="Comma" xfId="1" builtinId="3"/>
    <cellStyle name="Currency" xfId="2" builtinId="4"/>
    <cellStyle name="Hyperlink" xfId="5" builtinId="8"/>
    <cellStyle name="Normal" xfId="0" builtinId="0"/>
    <cellStyle name="Normal_CSSF" xfId="7" xr:uid="{00000000-0005-0000-0000-000004000000}"/>
    <cellStyle name="Normal_Current CostperSF Standard" xfId="10" xr:uid="{4445FFA3-1758-4115-90A2-F13CE2DE763E}"/>
    <cellStyle name="Normal_Sheet1" xfId="4" xr:uid="{00000000-0005-0000-0000-000005000000}"/>
    <cellStyle name="Normal_Sheet2" xfId="8" xr:uid="{79C825DD-0573-4DA5-B553-1DB49AE0D18F}"/>
    <cellStyle name="Normal_Sheet7" xfId="6" xr:uid="{00000000-0005-0000-0000-000006000000}"/>
    <cellStyle name="Normal_Summary_2" xfId="9" xr:uid="{DB153CC6-A38A-4E69-A6DC-AE4C22E7FEB9}"/>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enr.construction.com/economics/historical_indices/default.asp" TargetMode="External"/><Relationship Id="rId2" Type="http://schemas.openxmlformats.org/officeDocument/2006/relationships/hyperlink" Target="https://home.treasury.gov/resource-center/data-chart-center/interest-rates/TextView?type=daily_treasury_yield_curve&amp;field_tdr_date_value_month=202302" TargetMode="External"/><Relationship Id="rId1" Type="http://schemas.openxmlformats.org/officeDocument/2006/relationships/hyperlink" Target="http://www.ustreas.gov/offices/domestic-finance/debt-management/interest-rate/yield.shtml"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S89"/>
  <sheetViews>
    <sheetView showGridLines="0" tabSelected="1" workbookViewId="0">
      <selection activeCell="A2" sqref="A2:E2"/>
    </sheetView>
  </sheetViews>
  <sheetFormatPr defaultRowHeight="13.8"/>
  <cols>
    <col min="1" max="1" width="23.8984375" customWidth="1"/>
    <col min="2" max="2" width="14.69921875" customWidth="1"/>
    <col min="3" max="3" width="16.59765625" customWidth="1"/>
    <col min="4" max="4" width="26.09765625" customWidth="1"/>
    <col min="5" max="5" width="10.59765625" customWidth="1"/>
  </cols>
  <sheetData>
    <row r="1" spans="1:19">
      <c r="A1" s="72" t="s">
        <v>32</v>
      </c>
      <c r="B1" s="72"/>
      <c r="C1" s="72"/>
      <c r="D1" s="72"/>
      <c r="E1" s="72"/>
      <c r="I1" s="25"/>
      <c r="J1" s="25"/>
      <c r="K1" s="25"/>
      <c r="L1" s="25"/>
      <c r="M1" s="25"/>
      <c r="N1" s="25"/>
      <c r="O1" s="25"/>
      <c r="P1" s="25"/>
      <c r="Q1" s="25"/>
      <c r="R1" s="25"/>
      <c r="S1" s="25"/>
    </row>
    <row r="2" spans="1:19">
      <c r="A2" s="72" t="s">
        <v>33</v>
      </c>
      <c r="B2" s="72"/>
      <c r="C2" s="72"/>
      <c r="D2" s="72"/>
      <c r="E2" s="72"/>
      <c r="H2" s="25"/>
      <c r="I2" s="25"/>
      <c r="J2" s="25"/>
      <c r="K2" s="25"/>
      <c r="L2" s="25"/>
      <c r="M2" s="25"/>
      <c r="N2" s="25"/>
      <c r="O2" s="25"/>
      <c r="P2" s="25"/>
      <c r="Q2" s="25"/>
      <c r="R2" s="25"/>
    </row>
    <row r="3" spans="1:19" ht="14.4" thickBot="1">
      <c r="F3" s="23"/>
      <c r="G3" s="24"/>
      <c r="M3" s="24"/>
      <c r="N3" s="24"/>
      <c r="O3" s="24"/>
      <c r="P3" s="24"/>
    </row>
    <row r="4" spans="1:19">
      <c r="A4" s="73" t="s">
        <v>54</v>
      </c>
      <c r="B4" s="74"/>
      <c r="C4" s="74"/>
      <c r="D4" s="74"/>
      <c r="E4" s="75"/>
      <c r="G4" s="25"/>
      <c r="H4" s="25"/>
      <c r="I4" s="25"/>
      <c r="J4" s="25"/>
      <c r="K4" s="25"/>
      <c r="L4" s="25"/>
      <c r="M4" s="25"/>
      <c r="N4" s="25"/>
      <c r="O4" s="25"/>
      <c r="P4" s="25"/>
      <c r="Q4" s="25"/>
    </row>
    <row r="5" spans="1:19" ht="14.4" thickBot="1">
      <c r="A5" s="76"/>
      <c r="B5" s="77"/>
      <c r="C5" s="77"/>
      <c r="D5" s="77"/>
      <c r="E5" s="78"/>
      <c r="H5" s="3"/>
      <c r="I5" s="3"/>
      <c r="J5" s="25"/>
      <c r="K5" s="25"/>
      <c r="L5" s="25"/>
    </row>
    <row r="6" spans="1:19" ht="14.4" thickBot="1">
      <c r="A6" s="17"/>
      <c r="B6" s="17"/>
      <c r="C6" s="17"/>
      <c r="D6" s="17"/>
      <c r="E6" s="17"/>
      <c r="F6" s="25"/>
      <c r="G6" s="25"/>
      <c r="H6" s="3"/>
      <c r="I6" s="3"/>
      <c r="M6" s="25"/>
      <c r="N6" s="25"/>
      <c r="O6" s="25"/>
      <c r="P6" s="25"/>
    </row>
    <row r="7" spans="1:19" ht="18" thickBot="1">
      <c r="B7" s="79" t="s">
        <v>23</v>
      </c>
      <c r="C7" s="80"/>
      <c r="D7" s="32"/>
      <c r="F7" s="31"/>
      <c r="G7" s="31"/>
      <c r="H7" s="31"/>
      <c r="I7" s="31"/>
      <c r="J7" s="31"/>
      <c r="K7" s="31"/>
      <c r="L7" s="31"/>
      <c r="M7" s="31"/>
      <c r="N7" s="31"/>
      <c r="O7" s="31"/>
      <c r="P7" s="31"/>
      <c r="Q7" s="31"/>
      <c r="R7" s="25"/>
    </row>
    <row r="8" spans="1:19" ht="15" customHeight="1" thickBot="1">
      <c r="B8" s="33">
        <v>44958</v>
      </c>
      <c r="C8" s="34" t="s">
        <v>46</v>
      </c>
      <c r="D8" s="35" t="s">
        <v>47</v>
      </c>
      <c r="E8" s="22"/>
      <c r="F8" s="3"/>
      <c r="G8" s="3"/>
      <c r="H8" s="18"/>
      <c r="I8" s="18"/>
      <c r="J8" s="18"/>
      <c r="K8" s="18"/>
      <c r="L8" s="18"/>
      <c r="M8" s="18"/>
      <c r="N8" s="18"/>
      <c r="O8" s="18"/>
      <c r="P8" s="18"/>
      <c r="Q8" s="18"/>
      <c r="R8" s="18"/>
      <c r="S8" s="18"/>
    </row>
    <row r="9" spans="1:19" ht="15" customHeight="1">
      <c r="B9" s="36">
        <f>DATE(YEAR($B$8),MONTH($B$8)+1,1)</f>
        <v>44986</v>
      </c>
      <c r="C9" s="37" t="s">
        <v>36</v>
      </c>
      <c r="D9" s="38">
        <v>4.59</v>
      </c>
      <c r="E9" s="22"/>
      <c r="F9" s="3"/>
      <c r="G9" s="3"/>
      <c r="H9" s="3"/>
      <c r="I9" s="3"/>
      <c r="J9" s="29"/>
      <c r="L9" s="29"/>
    </row>
    <row r="10" spans="1:19">
      <c r="B10" s="36">
        <f>DATE(YEAR($B$8),MONTH($B$8)+2,1)</f>
        <v>45017</v>
      </c>
      <c r="C10" s="37" t="s">
        <v>60</v>
      </c>
      <c r="D10" s="38">
        <v>4.63</v>
      </c>
      <c r="E10" s="19"/>
      <c r="F10" s="18"/>
      <c r="G10" s="18"/>
      <c r="H10" s="18"/>
      <c r="I10" s="18"/>
      <c r="J10" s="18"/>
      <c r="K10" s="18"/>
      <c r="L10" s="18"/>
      <c r="M10" s="18"/>
      <c r="N10" s="18"/>
      <c r="O10" s="18"/>
      <c r="P10" s="18"/>
      <c r="Q10" s="18"/>
      <c r="R10" s="18"/>
      <c r="S10" s="30"/>
    </row>
    <row r="11" spans="1:19">
      <c r="B11" s="39">
        <f>DATE(YEAR($B$8),MONTH($B$8)+3,1)</f>
        <v>45047</v>
      </c>
      <c r="C11" s="37" t="s">
        <v>37</v>
      </c>
      <c r="D11" s="38">
        <v>4.66</v>
      </c>
      <c r="E11" s="19"/>
      <c r="F11" s="3"/>
      <c r="G11" s="3"/>
      <c r="H11" s="3"/>
      <c r="I11" s="3"/>
    </row>
    <row r="12" spans="1:19">
      <c r="B12" s="39">
        <f>DATE(YEAR($B$8),MONTH($B$8)+6,1)</f>
        <v>45139</v>
      </c>
      <c r="C12" s="37" t="s">
        <v>38</v>
      </c>
      <c r="D12" s="38">
        <v>4.79</v>
      </c>
      <c r="E12" s="19"/>
      <c r="F12" s="18"/>
      <c r="G12" s="18"/>
      <c r="H12" s="18"/>
      <c r="I12" s="18"/>
      <c r="J12" s="18"/>
      <c r="K12" s="18"/>
      <c r="L12" s="18"/>
      <c r="M12" s="18"/>
      <c r="N12" s="18"/>
    </row>
    <row r="13" spans="1:19">
      <c r="B13" s="39">
        <f>DATE(YEAR($B$8)+1,MONTH($B$8),1)</f>
        <v>45323</v>
      </c>
      <c r="C13" s="37" t="s">
        <v>39</v>
      </c>
      <c r="D13" s="38">
        <v>4.66</v>
      </c>
      <c r="E13" s="19"/>
      <c r="F13" s="3"/>
      <c r="G13" s="3"/>
      <c r="H13" s="3"/>
      <c r="I13" s="3"/>
      <c r="J13" s="29"/>
      <c r="K13" s="29"/>
      <c r="L13" s="29"/>
      <c r="M13" s="29"/>
      <c r="N13" s="29"/>
      <c r="O13" s="29"/>
      <c r="P13" s="29"/>
      <c r="Q13" s="29"/>
    </row>
    <row r="14" spans="1:19">
      <c r="B14" s="39">
        <f>DATE(YEAR($B$8)+2,MONTH($B$8),1)</f>
        <v>45689</v>
      </c>
      <c r="C14" s="37" t="s">
        <v>40</v>
      </c>
      <c r="D14" s="38">
        <v>4.09</v>
      </c>
      <c r="E14" s="19"/>
      <c r="F14" s="3"/>
      <c r="G14" s="3"/>
    </row>
    <row r="15" spans="1:19">
      <c r="B15" s="39">
        <f>DATE(YEAR($B$8)+3,MONTH($B$8),1)</f>
        <v>46054</v>
      </c>
      <c r="C15" s="37" t="s">
        <v>41</v>
      </c>
      <c r="D15" s="38">
        <v>3.75</v>
      </c>
      <c r="E15" s="19"/>
      <c r="F15" s="3"/>
      <c r="G15" s="3"/>
      <c r="H15" s="3"/>
      <c r="I15" s="3"/>
    </row>
    <row r="16" spans="1:19">
      <c r="B16" s="39">
        <f>DATE(YEAR($B$8)+5,MONTH($B$8),1)</f>
        <v>46784</v>
      </c>
      <c r="C16" s="37" t="s">
        <v>42</v>
      </c>
      <c r="D16" s="38">
        <v>3.48</v>
      </c>
      <c r="E16" s="19"/>
      <c r="F16" s="3"/>
      <c r="G16" s="4"/>
      <c r="H16" s="3"/>
      <c r="I16" s="3"/>
    </row>
    <row r="17" spans="1:19">
      <c r="B17" s="39">
        <f>DATE(YEAR($B$8)+7,MONTH($B$8),1)</f>
        <v>47515</v>
      </c>
      <c r="C17" s="37" t="s">
        <v>35</v>
      </c>
      <c r="D17" s="38">
        <v>3.43</v>
      </c>
      <c r="E17" s="19"/>
      <c r="F17" s="3"/>
      <c r="G17" s="3"/>
      <c r="H17" s="3"/>
      <c r="I17" s="3"/>
      <c r="M17" s="19"/>
      <c r="N17" s="19"/>
      <c r="O17" s="19"/>
      <c r="P17" s="19"/>
      <c r="Q17" s="19"/>
    </row>
    <row r="18" spans="1:19">
      <c r="B18" s="39">
        <f>DATE(YEAR($B$8)+10,MONTH($B$8),1)</f>
        <v>48611</v>
      </c>
      <c r="C18" s="37" t="s">
        <v>43</v>
      </c>
      <c r="D18" s="38">
        <v>3.39</v>
      </c>
      <c r="E18" s="19"/>
      <c r="F18" s="3"/>
      <c r="G18" s="3"/>
      <c r="H18" s="3"/>
      <c r="I18" s="3"/>
    </row>
    <row r="19" spans="1:19">
      <c r="B19" s="39">
        <f>DATE(YEAR($B$8)+20,MONTH($B$8),1)</f>
        <v>52263</v>
      </c>
      <c r="C19" s="37" t="s">
        <v>44</v>
      </c>
      <c r="D19" s="38">
        <v>3.67</v>
      </c>
      <c r="E19" s="19"/>
      <c r="F19" s="3"/>
      <c r="G19" s="3"/>
      <c r="H19" s="3"/>
      <c r="I19" s="3"/>
    </row>
    <row r="20" spans="1:19">
      <c r="B20" s="39">
        <f>DATE(YEAR($B$8)+30,MONTH($B$8),1)</f>
        <v>55916</v>
      </c>
      <c r="C20" s="37" t="s">
        <v>45</v>
      </c>
      <c r="D20" s="38">
        <v>3.55</v>
      </c>
      <c r="E20" s="19"/>
      <c r="F20" s="3"/>
      <c r="G20" s="3"/>
      <c r="H20" s="3"/>
      <c r="I20" s="3"/>
    </row>
    <row r="21" spans="1:19" ht="14.4" thickBot="1">
      <c r="F21" s="3"/>
      <c r="G21" s="3"/>
      <c r="H21" s="3"/>
      <c r="I21" s="3"/>
    </row>
    <row r="22" spans="1:19" ht="14.4" thickBot="1">
      <c r="A22" s="70" t="s">
        <v>28</v>
      </c>
      <c r="B22" s="70"/>
      <c r="C22" s="71"/>
      <c r="D22" s="40" t="s">
        <v>29</v>
      </c>
      <c r="F22" s="3"/>
      <c r="G22" s="3"/>
      <c r="H22" s="3"/>
      <c r="I22" s="3"/>
    </row>
    <row r="23" spans="1:19" ht="7.5" customHeight="1" thickBot="1">
      <c r="A23" s="45"/>
      <c r="B23" s="45"/>
      <c r="C23" s="45"/>
      <c r="D23" s="41"/>
      <c r="F23" s="21"/>
      <c r="G23" s="3"/>
    </row>
    <row r="24" spans="1:19" ht="15" customHeight="1" thickBot="1">
      <c r="A24" s="70" t="s">
        <v>0</v>
      </c>
      <c r="B24" s="70"/>
      <c r="C24" s="71"/>
      <c r="D24" s="42" t="s">
        <v>50</v>
      </c>
      <c r="F24" s="3"/>
      <c r="G24" s="3"/>
    </row>
    <row r="25" spans="1:19" ht="7.5" customHeight="1" thickBot="1">
      <c r="A25" s="45"/>
      <c r="B25" s="45"/>
      <c r="C25" s="45"/>
      <c r="D25" s="41"/>
      <c r="F25" s="3"/>
    </row>
    <row r="26" spans="1:19" ht="14.4" thickBot="1">
      <c r="A26" s="70" t="s">
        <v>25</v>
      </c>
      <c r="B26" s="70"/>
      <c r="C26" s="71"/>
      <c r="D26" s="43">
        <v>44958</v>
      </c>
      <c r="E26" s="13"/>
      <c r="F26" s="3"/>
      <c r="R26" s="19"/>
      <c r="S26" s="19"/>
    </row>
    <row r="27" spans="1:19" ht="7.5" customHeight="1" thickBot="1">
      <c r="A27" s="45"/>
      <c r="B27" s="45"/>
      <c r="C27" s="45"/>
      <c r="D27" s="44"/>
      <c r="E27" s="14"/>
      <c r="F27" s="3"/>
    </row>
    <row r="28" spans="1:19" ht="14.4" thickBot="1">
      <c r="A28" s="70" t="s">
        <v>26</v>
      </c>
      <c r="B28" s="70"/>
      <c r="C28" s="71"/>
      <c r="D28" s="43">
        <v>45323</v>
      </c>
      <c r="E28" s="13"/>
      <c r="F28" s="3"/>
    </row>
    <row r="29" spans="1:19" ht="7.5" customHeight="1" thickBot="1">
      <c r="A29" s="45"/>
      <c r="B29" s="45"/>
      <c r="C29" s="45"/>
      <c r="D29" s="45"/>
      <c r="E29" s="6"/>
    </row>
    <row r="30" spans="1:19" ht="14.4" thickBot="1">
      <c r="A30" s="70" t="s">
        <v>31</v>
      </c>
      <c r="B30" s="70"/>
      <c r="C30" s="71"/>
      <c r="D30" s="43">
        <f>D26+(D28-D26)/2</f>
        <v>45140.5</v>
      </c>
      <c r="E30" s="13"/>
      <c r="F30" s="26"/>
    </row>
    <row r="31" spans="1:19" ht="7.5" customHeight="1" thickBot="1">
      <c r="A31" s="45"/>
      <c r="B31" s="45"/>
      <c r="C31" s="45"/>
      <c r="D31" s="45"/>
      <c r="E31" s="6"/>
      <c r="F31" s="3"/>
    </row>
    <row r="32" spans="1:19" ht="14.4" thickBot="1">
      <c r="A32" s="70" t="str">
        <f>"Cost per Square Foot as Published "&amp;TEXT('Current CostperSF Standard'!B2,"MMMM YYYY")</f>
        <v>Cost per Square Foot as Published February 2023</v>
      </c>
      <c r="B32" s="70"/>
      <c r="C32" s="71"/>
      <c r="D32" s="46" t="str">
        <f>VLOOKUP(D24,'Current CostperSF Standard'!A4:C19,IF('Future Inflation Adj. CostperSF'!D22="new construction",2,3))</f>
        <v>613</v>
      </c>
      <c r="E32" s="15"/>
      <c r="F32" s="3"/>
    </row>
    <row r="33" spans="1:12" ht="7.5" customHeight="1" thickBot="1">
      <c r="A33" s="45"/>
      <c r="B33" s="45"/>
      <c r="C33" s="45"/>
      <c r="D33" s="45"/>
      <c r="E33" s="6"/>
      <c r="F33" s="3"/>
    </row>
    <row r="34" spans="1:12" ht="14.4" thickBot="1">
      <c r="A34" s="70" t="str">
        <f>"ENR Building Cost Index "&amp;TEXT('Current CostperSF Standard'!B2,"MMMM YYYY")</f>
        <v>ENR Building Cost Index February 2023</v>
      </c>
      <c r="B34" s="70"/>
      <c r="C34" s="71"/>
      <c r="D34" s="47">
        <v>7976.68</v>
      </c>
      <c r="E34" s="6"/>
      <c r="F34" s="3"/>
    </row>
    <row r="35" spans="1:12" ht="7.5" customHeight="1" thickBot="1">
      <c r="A35" s="45"/>
      <c r="B35" s="45"/>
      <c r="C35" s="45"/>
      <c r="D35" s="45"/>
      <c r="E35" s="6"/>
      <c r="F35" s="3"/>
    </row>
    <row r="36" spans="1:12" ht="14.4" thickBot="1">
      <c r="A36" s="70" t="s">
        <v>61</v>
      </c>
      <c r="B36" s="70"/>
      <c r="C36" s="71"/>
      <c r="D36" s="48">
        <v>44958</v>
      </c>
      <c r="E36" s="13"/>
      <c r="F36" s="3"/>
    </row>
    <row r="37" spans="1:12" ht="7.5" customHeight="1" thickBot="1">
      <c r="A37" s="45"/>
      <c r="B37" s="45"/>
      <c r="C37" s="45"/>
      <c r="D37" s="45"/>
      <c r="E37" s="6"/>
      <c r="F37" s="3"/>
    </row>
    <row r="38" spans="1:12" ht="14.4" thickBot="1">
      <c r="A38" s="82" t="s">
        <v>92</v>
      </c>
      <c r="B38" s="83"/>
      <c r="C38" s="84"/>
      <c r="D38" s="69">
        <v>7989.84</v>
      </c>
      <c r="E38" s="6"/>
    </row>
    <row r="39" spans="1:12" ht="7.5" customHeight="1" thickBot="1">
      <c r="A39" s="45"/>
      <c r="B39" s="45"/>
      <c r="C39" s="45"/>
      <c r="D39" s="45"/>
      <c r="E39" s="6"/>
    </row>
    <row r="40" spans="1:12" ht="14.4" thickBot="1">
      <c r="A40" s="70" t="str">
        <f>"ENR Building Cost Index to "&amp;TEXT(D36,"MMMM YYYY")</f>
        <v>ENR Building Cost Index to February 2023</v>
      </c>
      <c r="B40" s="70"/>
      <c r="C40" s="71"/>
      <c r="D40" s="49">
        <f>D38/D34</f>
        <v>1.0016498091938</v>
      </c>
      <c r="E40" s="11"/>
    </row>
    <row r="41" spans="1:12" ht="7.5" customHeight="1" thickBot="1">
      <c r="A41" s="45"/>
      <c r="B41" s="45"/>
      <c r="C41" s="45"/>
      <c r="D41" s="45"/>
      <c r="E41" s="6"/>
    </row>
    <row r="42" spans="1:12" ht="14.25" customHeight="1">
      <c r="A42" s="85" t="str">
        <f>"Treasury Yield Adjustment to "&amp;IF(ISERROR(VLOOKUP($D$30,'Future Inflation Adj. CostperSF'!$B$10:$D$20,1,TRUE)),TEXT(B8,"MMMM YYYY"),TEXT(VLOOKUP($D$30,'Future Inflation Adj. CostperSF'!$B$10:$D$20,1,TRUE),"MMMM YYYY"))&amp;" using the "&amp;IF(ISERROR(VLOOKUP($D$30,'Future Inflation Adj. CostperSF'!$B$10:$D$20,2,TRUE)),"current day",VLOOKUP($D$30,'Future Inflation Adj. CostperSF'!$B$10:$D$20,2,TRUE))&amp;" yield rate"</f>
        <v>Treasury Yield Adjustment to August 2023 using the Six-Month yield rate</v>
      </c>
      <c r="B42" s="85"/>
      <c r="C42" s="86"/>
      <c r="D42" s="87">
        <f>(1+IF(ISERROR(VLOOKUP($D$30,'Future Inflation Adj. CostperSF'!$B$10:$D$20,3,TRUE)),0,VLOOKUP($D$30,'Future Inflation Adj. CostperSF'!$B$10:$D$20,3,TRUE))/100)</f>
        <v>1.0479000000000001</v>
      </c>
      <c r="E42" s="6"/>
    </row>
    <row r="43" spans="1:12" ht="14.4" thickBot="1">
      <c r="A43" s="85"/>
      <c r="B43" s="85"/>
      <c r="C43" s="86"/>
      <c r="D43" s="88"/>
      <c r="E43" s="6"/>
    </row>
    <row r="44" spans="1:12" ht="7.5" customHeight="1" thickBot="1">
      <c r="A44" s="45"/>
      <c r="B44" s="45"/>
      <c r="C44" s="45"/>
      <c r="D44" s="45"/>
      <c r="E44" s="6"/>
    </row>
    <row r="45" spans="1:12" ht="14.4" thickBot="1">
      <c r="A45" s="70" t="s">
        <v>27</v>
      </c>
      <c r="B45" s="70"/>
      <c r="C45" s="71"/>
      <c r="D45" s="49">
        <f>D40*D42</f>
        <v>1.0496288350541831</v>
      </c>
      <c r="E45" s="11"/>
    </row>
    <row r="46" spans="1:12" ht="7.5" customHeight="1" thickBot="1">
      <c r="A46" s="45"/>
      <c r="B46" s="45"/>
      <c r="C46" s="45"/>
      <c r="D46" s="45"/>
      <c r="E46" s="6"/>
    </row>
    <row r="47" spans="1:12" ht="14.4" thickBot="1">
      <c r="A47" s="70" t="s">
        <v>24</v>
      </c>
      <c r="B47" s="70"/>
      <c r="C47" s="71"/>
      <c r="D47" s="50">
        <f>D45*D32</f>
        <v>643.42247588821431</v>
      </c>
      <c r="E47" s="12"/>
      <c r="J47" s="3"/>
      <c r="K47" s="3"/>
      <c r="L47" s="3"/>
    </row>
    <row r="48" spans="1:12">
      <c r="A48" s="6"/>
      <c r="B48" s="6"/>
      <c r="C48" s="6"/>
      <c r="D48" s="8"/>
      <c r="E48" s="8"/>
    </row>
    <row r="49" spans="1:17" ht="14.25" customHeight="1">
      <c r="A49" s="81" t="s">
        <v>62</v>
      </c>
      <c r="B49" s="81"/>
      <c r="C49" s="81"/>
      <c r="D49" s="81"/>
      <c r="E49" s="81"/>
      <c r="H49" s="3"/>
      <c r="I49" s="3"/>
    </row>
    <row r="50" spans="1:17">
      <c r="A50" s="81"/>
      <c r="B50" s="81"/>
      <c r="C50" s="81"/>
      <c r="D50" s="81"/>
      <c r="E50" s="81"/>
    </row>
    <row r="51" spans="1:17">
      <c r="A51" s="81"/>
      <c r="B51" s="81"/>
      <c r="C51" s="81"/>
      <c r="D51" s="81"/>
      <c r="E51" s="81"/>
      <c r="G51" s="3"/>
      <c r="M51" s="3"/>
      <c r="N51" s="3"/>
      <c r="O51" s="3"/>
      <c r="P51" s="3"/>
      <c r="Q51" s="3"/>
    </row>
    <row r="52" spans="1:17">
      <c r="A52" s="81"/>
      <c r="B52" s="81"/>
      <c r="C52" s="81"/>
      <c r="D52" s="81"/>
      <c r="E52" s="81"/>
    </row>
    <row r="53" spans="1:17">
      <c r="A53" s="18"/>
      <c r="B53" s="18"/>
      <c r="C53" s="18"/>
      <c r="D53" s="51">
        <f ca="1">NOW()</f>
        <v>44974.454964004632</v>
      </c>
      <c r="E53" s="18"/>
    </row>
    <row r="54" spans="1:17">
      <c r="A54" s="6"/>
      <c r="B54" s="6"/>
      <c r="C54" s="6"/>
      <c r="D54" s="8"/>
      <c r="E54" s="8"/>
    </row>
    <row r="55" spans="1:17">
      <c r="A55" s="6"/>
      <c r="B55" s="6"/>
      <c r="C55" s="6"/>
      <c r="D55" s="8"/>
      <c r="E55" s="8"/>
    </row>
    <row r="56" spans="1:17">
      <c r="A56" s="6"/>
      <c r="B56" s="6"/>
      <c r="C56" s="6"/>
      <c r="D56" s="8"/>
      <c r="E56" s="8"/>
    </row>
    <row r="57" spans="1:17">
      <c r="A57" s="6"/>
      <c r="B57" s="6"/>
      <c r="C57" s="6"/>
      <c r="D57" s="8"/>
      <c r="E57" s="8"/>
    </row>
    <row r="58" spans="1:17">
      <c r="A58" s="6"/>
      <c r="B58" s="6"/>
      <c r="C58" s="6"/>
      <c r="D58" s="8"/>
      <c r="E58" s="8"/>
    </row>
    <row r="59" spans="1:17">
      <c r="A59" s="6"/>
      <c r="B59" s="6"/>
      <c r="C59" s="6"/>
      <c r="D59" s="8"/>
      <c r="E59" s="8"/>
    </row>
    <row r="60" spans="1:17">
      <c r="A60" s="6"/>
      <c r="B60" s="6"/>
      <c r="C60" s="6"/>
      <c r="D60" s="8"/>
      <c r="E60" s="8"/>
    </row>
    <row r="61" spans="1:17">
      <c r="A61" s="6"/>
      <c r="B61" s="6"/>
      <c r="C61" s="6"/>
      <c r="D61" s="8"/>
      <c r="E61" s="8"/>
    </row>
    <row r="62" spans="1:17">
      <c r="A62" s="6"/>
      <c r="B62" s="6"/>
      <c r="C62" s="6"/>
      <c r="D62" s="8"/>
      <c r="E62" s="8"/>
    </row>
    <row r="63" spans="1:17">
      <c r="A63" s="6"/>
      <c r="B63" s="6"/>
      <c r="C63" s="6"/>
      <c r="D63" s="8"/>
      <c r="E63" s="8"/>
    </row>
    <row r="64" spans="1:17" s="3" customFormat="1" hidden="1">
      <c r="A64" s="2" t="s">
        <v>0</v>
      </c>
      <c r="B64" s="9"/>
      <c r="C64" s="16"/>
      <c r="G64"/>
      <c r="H64"/>
      <c r="I64"/>
      <c r="J64"/>
      <c r="K64"/>
      <c r="L64"/>
      <c r="M64"/>
      <c r="N64"/>
      <c r="O64"/>
      <c r="P64"/>
      <c r="Q64"/>
    </row>
    <row r="65" spans="1:5" hidden="1">
      <c r="A65" s="1" t="s">
        <v>1</v>
      </c>
      <c r="B65" s="10"/>
      <c r="C65" s="10"/>
      <c r="D65" s="5"/>
      <c r="E65" s="5"/>
    </row>
    <row r="66" spans="1:5" hidden="1">
      <c r="A66" s="1" t="s">
        <v>2</v>
      </c>
      <c r="B66" s="10"/>
      <c r="C66" s="10"/>
      <c r="D66" s="5"/>
      <c r="E66" s="5"/>
    </row>
    <row r="67" spans="1:5" hidden="1">
      <c r="A67" s="1" t="s">
        <v>3</v>
      </c>
      <c r="B67" s="10"/>
      <c r="C67" s="10"/>
      <c r="D67" s="5"/>
      <c r="E67" s="5"/>
    </row>
    <row r="68" spans="1:5" hidden="1">
      <c r="A68" s="1" t="s">
        <v>4</v>
      </c>
      <c r="B68" s="10"/>
      <c r="C68" s="10"/>
      <c r="D68" s="5"/>
      <c r="E68" s="5"/>
    </row>
    <row r="69" spans="1:5" ht="27.6" hidden="1">
      <c r="A69" s="1" t="s">
        <v>5</v>
      </c>
      <c r="B69" s="10"/>
      <c r="C69" s="10"/>
      <c r="D69" s="5"/>
      <c r="E69" s="5"/>
    </row>
    <row r="70" spans="1:5" hidden="1">
      <c r="A70" s="1" t="s">
        <v>6</v>
      </c>
      <c r="B70" s="10"/>
      <c r="C70" s="10"/>
      <c r="D70" s="5"/>
      <c r="E70" s="5"/>
    </row>
    <row r="71" spans="1:5" hidden="1">
      <c r="A71" s="1" t="s">
        <v>7</v>
      </c>
      <c r="B71" s="10"/>
      <c r="C71" s="10"/>
      <c r="D71" s="5"/>
      <c r="E71" s="5"/>
    </row>
    <row r="72" spans="1:5" hidden="1">
      <c r="A72" s="1" t="s">
        <v>8</v>
      </c>
      <c r="B72" s="10"/>
      <c r="C72" s="10"/>
      <c r="D72" s="5"/>
      <c r="E72" s="5"/>
    </row>
    <row r="73" spans="1:5" hidden="1">
      <c r="A73" s="1" t="s">
        <v>9</v>
      </c>
      <c r="B73" s="10"/>
      <c r="C73" s="10"/>
      <c r="D73" s="5"/>
      <c r="E73" s="5"/>
    </row>
    <row r="74" spans="1:5" hidden="1">
      <c r="A74" s="1" t="s">
        <v>10</v>
      </c>
      <c r="B74" s="10"/>
      <c r="C74" s="10"/>
      <c r="D74" s="5"/>
      <c r="E74" s="5"/>
    </row>
    <row r="75" spans="1:5" hidden="1">
      <c r="A75" s="1" t="s">
        <v>11</v>
      </c>
      <c r="B75" s="10"/>
      <c r="C75" s="10"/>
      <c r="D75" s="5"/>
      <c r="E75" s="5"/>
    </row>
    <row r="76" spans="1:5" ht="27.6" hidden="1">
      <c r="A76" s="1" t="s">
        <v>12</v>
      </c>
      <c r="B76" s="10"/>
      <c r="C76" s="10"/>
      <c r="D76" s="5"/>
      <c r="E76" s="5"/>
    </row>
    <row r="77" spans="1:5" hidden="1">
      <c r="A77" s="1" t="s">
        <v>13</v>
      </c>
      <c r="B77" s="10"/>
      <c r="C77" s="10"/>
      <c r="D77" s="5"/>
      <c r="E77" s="5"/>
    </row>
    <row r="78" spans="1:5" hidden="1">
      <c r="A78" s="1" t="s">
        <v>14</v>
      </c>
      <c r="B78" s="10"/>
      <c r="C78" s="10"/>
      <c r="D78" s="5"/>
      <c r="E78" s="5"/>
    </row>
    <row r="79" spans="1:5" hidden="1">
      <c r="A79" s="1" t="s">
        <v>15</v>
      </c>
      <c r="B79" s="10"/>
      <c r="C79" s="10"/>
      <c r="D79" s="5"/>
      <c r="E79" s="5"/>
    </row>
    <row r="80" spans="1:5" hidden="1">
      <c r="A80" s="1" t="s">
        <v>16</v>
      </c>
      <c r="B80" s="10"/>
      <c r="C80" s="10"/>
      <c r="D80" s="5"/>
      <c r="E80" s="5"/>
    </row>
    <row r="81" spans="1:5" hidden="1">
      <c r="A81" s="1" t="s">
        <v>17</v>
      </c>
      <c r="B81" s="10"/>
      <c r="C81" s="10"/>
      <c r="D81" s="5"/>
      <c r="E81" s="5"/>
    </row>
    <row r="82" spans="1:5" hidden="1">
      <c r="A82" s="1" t="s">
        <v>18</v>
      </c>
      <c r="B82" s="10"/>
      <c r="C82" s="10"/>
      <c r="D82" s="5"/>
      <c r="E82" s="5"/>
    </row>
    <row r="83" spans="1:5" hidden="1">
      <c r="A83" s="1" t="s">
        <v>19</v>
      </c>
      <c r="B83" s="10"/>
      <c r="C83" s="10"/>
      <c r="D83" s="5"/>
      <c r="E83" s="5"/>
    </row>
    <row r="84" spans="1:5" hidden="1">
      <c r="A84" s="1" t="s">
        <v>20</v>
      </c>
      <c r="B84" s="10"/>
      <c r="C84" s="10"/>
      <c r="D84" s="5"/>
      <c r="E84" s="5"/>
    </row>
    <row r="85" spans="1:5" hidden="1">
      <c r="A85" s="1" t="s">
        <v>21</v>
      </c>
      <c r="B85" s="10"/>
      <c r="C85" s="10"/>
      <c r="D85" s="5"/>
      <c r="E85" s="5"/>
    </row>
    <row r="86" spans="1:5" hidden="1"/>
    <row r="87" spans="1:5" hidden="1">
      <c r="A87" s="7"/>
      <c r="B87" s="7"/>
      <c r="C87" s="7"/>
    </row>
    <row r="88" spans="1:5" hidden="1">
      <c r="A88" s="7" t="s">
        <v>30</v>
      </c>
      <c r="B88" s="7"/>
      <c r="C88" s="7"/>
    </row>
    <row r="89" spans="1:5" hidden="1">
      <c r="A89" s="7" t="s">
        <v>29</v>
      </c>
      <c r="B89" s="7"/>
      <c r="C89" s="7"/>
    </row>
  </sheetData>
  <mergeCells count="19">
    <mergeCell ref="A49:E52"/>
    <mergeCell ref="A38:C38"/>
    <mergeCell ref="A40:C40"/>
    <mergeCell ref="A45:C45"/>
    <mergeCell ref="A47:C47"/>
    <mergeCell ref="A42:C43"/>
    <mergeCell ref="D42:D43"/>
    <mergeCell ref="A30:C30"/>
    <mergeCell ref="A32:C32"/>
    <mergeCell ref="A34:C34"/>
    <mergeCell ref="A36:C36"/>
    <mergeCell ref="A1:E1"/>
    <mergeCell ref="A2:E2"/>
    <mergeCell ref="A4:E5"/>
    <mergeCell ref="A22:C22"/>
    <mergeCell ref="A24:C24"/>
    <mergeCell ref="A26:C26"/>
    <mergeCell ref="A28:C28"/>
    <mergeCell ref="B7:C7"/>
  </mergeCells>
  <dataValidations count="2">
    <dataValidation type="list" allowBlank="1" showInputMessage="1" showErrorMessage="1" sqref="D24" xr:uid="{00000000-0002-0000-0000-000000000000}">
      <formula1>factype</formula1>
    </dataValidation>
    <dataValidation type="list" allowBlank="1" showInputMessage="1" showErrorMessage="1" sqref="D22" xr:uid="{00000000-0002-0000-0000-000001000000}">
      <formula1>$A$88:$A$89</formula1>
    </dataValidation>
  </dataValidations>
  <hyperlinks>
    <hyperlink ref="B7" r:id="rId1" xr:uid="{00000000-0004-0000-0000-000000000000}"/>
    <hyperlink ref="B7:C7" r:id="rId2" display="Daily Treasury Yield Curve Rates" xr:uid="{853FCFDA-9B38-4535-9F63-385138826457}"/>
    <hyperlink ref="A38:C38" r:id="rId3" display="http://enr.construction.com/economics/historical_indices/default.asp" xr:uid="{25ACF0B2-141A-4389-BBC9-A03C275A0D36}"/>
  </hyperlinks>
  <pageMargins left="0.7" right="0.7" top="0.75" bottom="0.75" header="0.3" footer="0.3"/>
  <pageSetup scale="95" orientation="portrait"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24"/>
  <sheetViews>
    <sheetView showGridLines="0" workbookViewId="0">
      <selection activeCell="K7" sqref="K7"/>
    </sheetView>
  </sheetViews>
  <sheetFormatPr defaultRowHeight="13.8"/>
  <cols>
    <col min="1" max="1" width="26.59765625" bestFit="1" customWidth="1"/>
    <col min="2" max="2" width="14.59765625" bestFit="1" customWidth="1"/>
    <col min="3" max="3" width="14.5" customWidth="1"/>
    <col min="4" max="4" width="3.8984375" customWidth="1"/>
    <col min="5" max="6" width="15.5" customWidth="1"/>
  </cols>
  <sheetData>
    <row r="1" spans="1:8">
      <c r="A1" s="52" t="s">
        <v>22</v>
      </c>
      <c r="B1" s="32"/>
    </row>
    <row r="2" spans="1:8">
      <c r="A2" s="53" t="s">
        <v>34</v>
      </c>
      <c r="B2" s="54">
        <v>44958</v>
      </c>
    </row>
    <row r="3" spans="1:8" s="3" customFormat="1" ht="66">
      <c r="A3" s="55" t="s">
        <v>0</v>
      </c>
      <c r="B3" s="56" t="s">
        <v>53</v>
      </c>
      <c r="C3" s="56" t="s">
        <v>57</v>
      </c>
      <c r="D3" s="57"/>
      <c r="E3" s="56" t="s">
        <v>55</v>
      </c>
      <c r="F3" s="56" t="s">
        <v>58</v>
      </c>
    </row>
    <row r="4" spans="1:8" ht="14.4">
      <c r="A4" s="58" t="s">
        <v>1</v>
      </c>
      <c r="B4" s="59" t="s">
        <v>63</v>
      </c>
      <c r="C4" s="59" t="s">
        <v>75</v>
      </c>
      <c r="D4" s="41"/>
      <c r="E4" s="60">
        <v>405.89373295541799</v>
      </c>
      <c r="F4" s="60">
        <v>256.908724949918</v>
      </c>
      <c r="H4" s="27"/>
    </row>
    <row r="5" spans="1:8" ht="14.4">
      <c r="A5" s="58" t="s">
        <v>2</v>
      </c>
      <c r="B5" s="59" t="s">
        <v>56</v>
      </c>
      <c r="C5" s="59" t="s">
        <v>56</v>
      </c>
      <c r="D5" s="41"/>
      <c r="E5" s="60">
        <v>405.63748400468199</v>
      </c>
      <c r="F5" s="60">
        <v>0</v>
      </c>
      <c r="H5" s="28"/>
    </row>
    <row r="6" spans="1:8" ht="14.4">
      <c r="A6" s="58" t="s">
        <v>50</v>
      </c>
      <c r="B6" s="59" t="s">
        <v>64</v>
      </c>
      <c r="C6" s="59" t="s">
        <v>76</v>
      </c>
      <c r="D6" s="41"/>
      <c r="E6" s="60">
        <v>509.61240226046903</v>
      </c>
      <c r="F6" s="60">
        <v>208.26340352963999</v>
      </c>
      <c r="H6" s="28"/>
    </row>
    <row r="7" spans="1:8" ht="14.4">
      <c r="A7" s="58" t="s">
        <v>5</v>
      </c>
      <c r="B7" s="59" t="s">
        <v>64</v>
      </c>
      <c r="C7" s="59" t="s">
        <v>77</v>
      </c>
      <c r="D7" s="41"/>
      <c r="E7" s="60">
        <v>468.39952196043498</v>
      </c>
      <c r="F7" s="60">
        <v>168.963410310423</v>
      </c>
      <c r="H7" s="28"/>
    </row>
    <row r="8" spans="1:8" ht="14.4">
      <c r="A8" s="58" t="s">
        <v>6</v>
      </c>
      <c r="B8" s="59" t="s">
        <v>56</v>
      </c>
      <c r="C8" s="59" t="s">
        <v>56</v>
      </c>
      <c r="D8" s="41"/>
      <c r="E8" s="60">
        <v>414.65627491036702</v>
      </c>
      <c r="F8" s="60">
        <v>411.25900646666003</v>
      </c>
      <c r="H8" s="28"/>
    </row>
    <row r="9" spans="1:8" ht="14.4">
      <c r="A9" s="58" t="s">
        <v>7</v>
      </c>
      <c r="B9" s="59" t="s">
        <v>56</v>
      </c>
      <c r="C9" s="59" t="s">
        <v>56</v>
      </c>
      <c r="D9" s="41"/>
      <c r="E9" s="60">
        <v>412.05148960641202</v>
      </c>
      <c r="F9" s="60">
        <v>451.99845543054499</v>
      </c>
      <c r="H9" s="28"/>
    </row>
    <row r="10" spans="1:8" ht="14.4">
      <c r="A10" s="58" t="s">
        <v>8</v>
      </c>
      <c r="B10" s="59" t="s">
        <v>65</v>
      </c>
      <c r="C10" s="59" t="s">
        <v>78</v>
      </c>
      <c r="D10" s="41"/>
      <c r="E10" s="60">
        <v>573.76136499439394</v>
      </c>
      <c r="F10" s="60">
        <v>680.30161354993402</v>
      </c>
      <c r="H10" s="28"/>
    </row>
    <row r="11" spans="1:8" ht="14.4">
      <c r="A11" s="58" t="s">
        <v>59</v>
      </c>
      <c r="B11" s="59" t="s">
        <v>56</v>
      </c>
      <c r="C11" s="59" t="s">
        <v>56</v>
      </c>
      <c r="D11" s="41"/>
      <c r="E11" s="60">
        <v>275.09553081907302</v>
      </c>
      <c r="F11" s="60">
        <v>0</v>
      </c>
      <c r="H11" s="28"/>
    </row>
    <row r="12" spans="1:8" ht="14.4">
      <c r="A12" s="58" t="s">
        <v>51</v>
      </c>
      <c r="B12" s="59" t="s">
        <v>56</v>
      </c>
      <c r="C12" s="59" t="s">
        <v>56</v>
      </c>
      <c r="D12" s="41"/>
      <c r="E12" s="60">
        <v>325.71554997487499</v>
      </c>
      <c r="F12" s="60">
        <v>0</v>
      </c>
      <c r="H12" s="28"/>
    </row>
    <row r="13" spans="1:8" ht="14.4">
      <c r="A13" s="58" t="s">
        <v>52</v>
      </c>
      <c r="B13" s="59" t="s">
        <v>66</v>
      </c>
      <c r="C13" s="59" t="s">
        <v>79</v>
      </c>
      <c r="D13" s="41"/>
      <c r="E13" s="60">
        <v>416.72031209339002</v>
      </c>
      <c r="F13" s="60">
        <v>139.213046040846</v>
      </c>
      <c r="H13" s="28"/>
    </row>
    <row r="14" spans="1:8" ht="14.4">
      <c r="A14" s="58" t="s">
        <v>11</v>
      </c>
      <c r="B14" s="59" t="s">
        <v>67</v>
      </c>
      <c r="C14" s="59" t="s">
        <v>80</v>
      </c>
      <c r="D14" s="41"/>
      <c r="E14" s="60">
        <v>615.63113571476003</v>
      </c>
      <c r="F14" s="60">
        <v>491.47072309164298</v>
      </c>
      <c r="H14" s="28"/>
    </row>
    <row r="15" spans="1:8" ht="14.4">
      <c r="A15" s="58" t="s">
        <v>12</v>
      </c>
      <c r="B15" s="59" t="s">
        <v>68</v>
      </c>
      <c r="C15" s="59" t="s">
        <v>81</v>
      </c>
      <c r="D15" s="41"/>
      <c r="E15" s="60">
        <v>570.33368128227005</v>
      </c>
      <c r="F15" s="60">
        <v>198.701605303863</v>
      </c>
      <c r="H15" s="28"/>
    </row>
    <row r="16" spans="1:8" ht="14.4">
      <c r="A16" s="58" t="s">
        <v>13</v>
      </c>
      <c r="B16" s="59" t="s">
        <v>69</v>
      </c>
      <c r="C16" s="59" t="s">
        <v>82</v>
      </c>
      <c r="D16" s="41"/>
      <c r="E16" s="60">
        <v>466.52680214116702</v>
      </c>
      <c r="F16" s="60">
        <v>187.894302251581</v>
      </c>
      <c r="H16" s="28"/>
    </row>
    <row r="17" spans="1:8" ht="14.4">
      <c r="A17" s="58" t="s">
        <v>15</v>
      </c>
      <c r="B17" s="59" t="s">
        <v>70</v>
      </c>
      <c r="C17" s="59" t="s">
        <v>83</v>
      </c>
      <c r="D17" s="41"/>
      <c r="E17" s="60">
        <v>452.03568812102299</v>
      </c>
      <c r="F17" s="60">
        <v>187.866281520934</v>
      </c>
      <c r="H17" s="28"/>
    </row>
    <row r="18" spans="1:8" ht="14.4">
      <c r="A18" s="58" t="s">
        <v>17</v>
      </c>
      <c r="B18" s="59" t="s">
        <v>71</v>
      </c>
      <c r="C18" s="59" t="s">
        <v>56</v>
      </c>
      <c r="D18" s="41"/>
      <c r="E18" s="60">
        <v>434.570673707026</v>
      </c>
      <c r="F18" s="60">
        <v>0</v>
      </c>
      <c r="H18" s="28"/>
    </row>
    <row r="19" spans="1:8" ht="14.4">
      <c r="A19" s="58" t="s">
        <v>18</v>
      </c>
      <c r="B19" s="59" t="s">
        <v>72</v>
      </c>
      <c r="C19" s="59" t="s">
        <v>84</v>
      </c>
      <c r="D19" s="41"/>
      <c r="E19" s="60">
        <v>673.19831552761002</v>
      </c>
      <c r="F19" s="60">
        <v>436.345938810039</v>
      </c>
      <c r="H19" s="28"/>
    </row>
    <row r="20" spans="1:8" ht="14.4">
      <c r="A20" s="58" t="s">
        <v>19</v>
      </c>
      <c r="B20" s="59" t="s">
        <v>73</v>
      </c>
      <c r="C20" s="59" t="s">
        <v>56</v>
      </c>
      <c r="D20" s="41"/>
      <c r="E20" s="60">
        <v>83.791263031544304</v>
      </c>
      <c r="F20" s="60">
        <v>0</v>
      </c>
      <c r="H20" s="28"/>
    </row>
    <row r="21" spans="1:8" ht="14.4">
      <c r="A21" s="61" t="s">
        <v>20</v>
      </c>
      <c r="B21" s="59" t="s">
        <v>56</v>
      </c>
      <c r="C21" s="59" t="s">
        <v>56</v>
      </c>
      <c r="D21" s="41"/>
      <c r="E21" s="60">
        <v>401.57426126949701</v>
      </c>
      <c r="F21" s="60">
        <v>0</v>
      </c>
      <c r="H21" s="28"/>
    </row>
    <row r="22" spans="1:8">
      <c r="A22" s="58" t="s">
        <v>21</v>
      </c>
      <c r="B22" s="59" t="s">
        <v>74</v>
      </c>
      <c r="C22" s="59" t="s">
        <v>85</v>
      </c>
      <c r="D22" s="41"/>
      <c r="E22" s="60">
        <v>692.43938033806</v>
      </c>
      <c r="F22" s="60">
        <v>267.12096568487698</v>
      </c>
    </row>
    <row r="23" spans="1:8">
      <c r="B23" s="3"/>
      <c r="C23" s="3"/>
    </row>
    <row r="24" spans="1:8" s="63" customFormat="1" ht="15" customHeight="1">
      <c r="A24" s="62" t="s">
        <v>86</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15"/>
  <sheetViews>
    <sheetView showGridLines="0" workbookViewId="0">
      <selection activeCell="A29" sqref="A29"/>
    </sheetView>
  </sheetViews>
  <sheetFormatPr defaultRowHeight="13.8"/>
  <cols>
    <col min="1" max="1" width="85.09765625" customWidth="1"/>
  </cols>
  <sheetData>
    <row r="1" spans="1:2" ht="15.6">
      <c r="A1" s="68" t="s">
        <v>48</v>
      </c>
    </row>
    <row r="3" spans="1:2">
      <c r="A3" s="89" t="s">
        <v>91</v>
      </c>
    </row>
    <row r="4" spans="1:2">
      <c r="A4" s="89"/>
    </row>
    <row r="5" spans="1:2" ht="40.5" customHeight="1">
      <c r="A5" s="89"/>
    </row>
    <row r="6" spans="1:2">
      <c r="A6" s="65"/>
    </row>
    <row r="7" spans="1:2" ht="27.6">
      <c r="A7" s="66" t="s">
        <v>87</v>
      </c>
    </row>
    <row r="8" spans="1:2">
      <c r="A8" s="67"/>
    </row>
    <row r="9" spans="1:2" ht="27.6">
      <c r="A9" s="66" t="s">
        <v>88</v>
      </c>
    </row>
    <row r="10" spans="1:2">
      <c r="A10" s="67"/>
    </row>
    <row r="11" spans="1:2" ht="19.5" customHeight="1">
      <c r="A11" s="90" t="s">
        <v>89</v>
      </c>
    </row>
    <row r="12" spans="1:2" ht="79.95" customHeight="1">
      <c r="A12" s="89"/>
    </row>
    <row r="13" spans="1:2">
      <c r="A13" s="64"/>
    </row>
    <row r="14" spans="1:2" ht="14.4">
      <c r="A14" s="89" t="s">
        <v>90</v>
      </c>
      <c r="B14" s="20" t="s">
        <v>49</v>
      </c>
    </row>
    <row r="15" spans="1:2" ht="30.75" customHeight="1">
      <c r="A15" s="89"/>
    </row>
  </sheetData>
  <mergeCells count="3">
    <mergeCell ref="A3:A5"/>
    <mergeCell ref="A11:A12"/>
    <mergeCell ref="A14:A1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Future Inflation Adj. CostperSF</vt:lpstr>
      <vt:lpstr>Current CostperSF Standard</vt:lpstr>
      <vt:lpstr>Instructions</vt:lpstr>
      <vt:lpstr>factype</vt:lpstr>
      <vt:lpstr>'Current CostperSF Standard'!Print_Area</vt:lpstr>
      <vt:lpstr>'Future Inflation Adj. CostperSF'!Print_Area</vt:lpstr>
      <vt:lpstr>Instructions!Print_Area</vt:lpstr>
    </vt:vector>
  </TitlesOfParts>
  <Company>THECB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Construction Cost Calculator 2022</dc:title>
  <dc:subject>Construction Cost Calculator</dc:subject>
  <dc:creator>Funding and Resource Planning</dc:creator>
  <cp:keywords>Construction Costs</cp:keywords>
  <cp:lastModifiedBy>King, Clifford</cp:lastModifiedBy>
  <cp:lastPrinted>2019-11-13T18:14:07Z</cp:lastPrinted>
  <dcterms:created xsi:type="dcterms:W3CDTF">2009-05-18T20:10:25Z</dcterms:created>
  <dcterms:modified xsi:type="dcterms:W3CDTF">2023-02-17T16:59:48Z</dcterms:modified>
</cp:coreProperties>
</file>